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7" lowestEdited="6" rupBuild="23328"/>
  <workbookPr defaultThemeVersion="153222"/>
  <bookViews>
    <workbookView xWindow="-120" yWindow="-120" windowWidth="20730" windowHeight="11160" activeTab="0"/>
  </bookViews>
  <sheets>
    <sheet name="Sheet1" sheetId="1" r:id="rId1"/>
  </sheets>
  <definedNames>
    <definedName name="_xlnm.Print_Area" localSheetId="0">Sheet1!$A$1:$I$52</definedName>
  </definedNam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<sst xmlns="http://schemas.openxmlformats.org/spreadsheetml/2006/main" uniqueCount="87" count="87">
  <si>
    <t>Alcohol Ingredients</t>
  </si>
  <si>
    <t>LCBO Number</t>
  </si>
  <si>
    <t>Recipe Quantity (oz)</t>
  </si>
  <si>
    <t>Bottle Cost</t>
  </si>
  <si>
    <t>Bottle Size (ml)</t>
  </si>
  <si>
    <t>Cost Per oz</t>
  </si>
  <si>
    <t>Packaged Liquids (cans, bottles, jars, etc.)</t>
  </si>
  <si>
    <t>Unit Size (ml)</t>
  </si>
  <si>
    <t>Recipe Size (oz)</t>
  </si>
  <si>
    <t>Recipe Size (ml)</t>
  </si>
  <si>
    <t>Cost Per ml</t>
  </si>
  <si>
    <t>Running Pour Cost</t>
  </si>
  <si>
    <t>Fresh Juice</t>
  </si>
  <si>
    <t>Single Unit AP</t>
  </si>
  <si>
    <t>Units Required</t>
  </si>
  <si>
    <t>Alcohol Pour Cost</t>
  </si>
  <si>
    <t>Packaged Liquids Pour Cost</t>
  </si>
  <si>
    <t>Fresh Juice Pour Cost</t>
  </si>
  <si>
    <t>House Made Syrups or Sweeteners</t>
  </si>
  <si>
    <t>Other (estimate cost)</t>
  </si>
  <si>
    <t>Honey Syrup cost per oz = .28</t>
  </si>
  <si>
    <t>Simple Syrup cost per oz = .02</t>
  </si>
  <si>
    <t>Syrups Pour Cost</t>
  </si>
  <si>
    <t>Estimate Cost</t>
  </si>
  <si>
    <t>Spices or Other Pour Cost</t>
  </si>
  <si>
    <t>Spices, House Made Ingredients, or "Other" Ingredients</t>
  </si>
  <si>
    <t>Provide any special notes for ingredients below</t>
  </si>
  <si>
    <t>Garnishes</t>
  </si>
  <si>
    <t>Cost per Unit</t>
  </si>
  <si>
    <t>Pieces per Unit</t>
  </si>
  <si>
    <t>Cost per Piece</t>
  </si>
  <si>
    <t>If garnish cannot be calculated, enter estimate below</t>
  </si>
  <si>
    <t>Number of Pieces Needed for Drink</t>
  </si>
  <si>
    <t>Garnishes Pour Cost</t>
  </si>
  <si>
    <t>Package AP</t>
  </si>
  <si>
    <t>Units per Package</t>
  </si>
  <si>
    <t>Cost Per Unit</t>
  </si>
  <si>
    <t>Cost Per Piece</t>
  </si>
  <si>
    <t>Disposables (picks, straws, plastic cups, etc.)</t>
  </si>
  <si>
    <t>Disposables Pour Cost</t>
  </si>
  <si>
    <t>TOTAL POUR COST</t>
  </si>
  <si>
    <t>Target Menu Price</t>
  </si>
  <si>
    <t>Customer Pays</t>
  </si>
  <si>
    <t>Cost Percentage</t>
  </si>
  <si>
    <t>Student Name(s):</t>
  </si>
  <si>
    <t>Simple Profit</t>
  </si>
  <si>
    <t>Gross Profit Margin</t>
  </si>
  <si>
    <t>We know that bars and restaraunts would get much better wholesale prices but for this exercise, use grocery store prices for your cost.</t>
  </si>
  <si>
    <t>AP = Average Price</t>
  </si>
  <si>
    <t>The single unit average price would be the price of one lemon, or one lime, etc.  Typically, we would get 1 oz of juice from a lime, 2 oz of juice from a lemon, and at least 3 oz from an orange.</t>
  </si>
  <si>
    <t>See notes below for a cost of anything under .01 (one cent).</t>
  </si>
  <si>
    <t>Pieces Per Unit ***</t>
  </si>
  <si>
    <t>Agave Syrup cost per oz = .40</t>
  </si>
  <si>
    <r>
      <rPr>
        <b/>
        <sz val="11"/>
        <rFont val="Calibri"/>
      </rPr>
      <t>***The "Pieces per Unit"</t>
    </r>
    <r>
      <rPr>
        <sz val="11"/>
        <rFont val="Calibri"/>
      </rPr>
      <t xml:space="preserve"> section is sometimes the most confusing part for some people but it's actually pretty simple once you get it.  Just figure out how many slices, wedges, etc., you get from a single lime.  Let's pretend it's wedges and we get 8.  Put 8 in the "Pieces per Unit" cell and now the "Cost per Piece" will auto-calculate--telling you how much you are paying for a lime wedge.  BUT if you are calculating something like a cherry or a straw, you don't cut that up, so the " Pieces per Unit" number would always be "1".   </t>
    </r>
  </si>
  <si>
    <r>
      <rPr>
        <b/>
        <sz val="11"/>
        <color rgb="FF000000"/>
        <rFont val="Calibri"/>
      </rPr>
      <t>SPECIAL NOTE</t>
    </r>
    <r>
      <rPr>
        <sz val="11"/>
        <color rgb="FF000000"/>
        <rFont val="Calibri"/>
      </rPr>
      <t>: If the cost of any item is less than one cent, manually enter that number as a single penny (.01) for that item.  For example, the cost of a straw is less than a penny but it should be priced as 0.01.  Not all bar owners will agree but I always overpriced inventory like this, knowing that some things like a dash of tobasco or a shake or two of pepper wouldn't get counted for some drinks.  The extra penny may only add up to $50-$100 a year (more or less) but it off-sets some of the inventory you otherwise wouldn't count.</t>
    </r>
  </si>
  <si>
    <t xml:space="preserve">Grey areas are locked and cannot be changed. </t>
  </si>
  <si>
    <t>Bitters</t>
  </si>
  <si>
    <t>Number of Dashes</t>
  </si>
  <si>
    <t>Other (estimate per dash)</t>
  </si>
  <si>
    <t>Bitters Pour Cost</t>
  </si>
  <si>
    <t>The numbers can vary but typically, we get about 205 dashes from a 5oz bottle of bitters (or 41 dashes per ounce)</t>
  </si>
  <si>
    <t>Ango cost per dash .05 cents</t>
  </si>
  <si>
    <t>Peychauds cost per dash .07 cents</t>
  </si>
  <si>
    <r>
      <t>Running Pour Cost</t>
    </r>
    <r>
      <rPr>
        <b/>
        <sz val="1"/>
        <color rgb="FF000000"/>
        <rFont val="Calibri"/>
      </rPr>
      <t>∞</t>
    </r>
  </si>
  <si>
    <t xml:space="preserve">Lime juice </t>
  </si>
  <si>
    <t>honey syrup</t>
  </si>
  <si>
    <t>rosemary</t>
  </si>
  <si>
    <t>tarragon</t>
  </si>
  <si>
    <t xml:space="preserve">desgned to be used with lemon flavors </t>
  </si>
  <si>
    <t>designed to provide a warm and pungent flavor</t>
  </si>
  <si>
    <t>straws</t>
  </si>
  <si>
    <t xml:space="preserve">disposable cups </t>
  </si>
  <si>
    <t>umbrella straws</t>
  </si>
  <si>
    <t>Jungle Bird Cocktail</t>
  </si>
  <si>
    <t xml:space="preserve">captain morgan dark rum </t>
  </si>
  <si>
    <t>bacardi superior white rum</t>
  </si>
  <si>
    <t>wray &amp; nephew white overproof rum</t>
  </si>
  <si>
    <t>cayman reef 5yo</t>
  </si>
  <si>
    <t>kirk and sweeney reserva rum</t>
  </si>
  <si>
    <t>pineapple juice</t>
  </si>
  <si>
    <t>campari  bitters</t>
  </si>
  <si>
    <t>demerara syrup</t>
  </si>
  <si>
    <t>maraschino cherry</t>
  </si>
  <si>
    <t>pineaple wedge and leaves</t>
  </si>
  <si>
    <t>campari</t>
  </si>
  <si>
    <t>Campari Aperitivo</t>
  </si>
  <si>
    <t xml:space="preserve">Angostura aromatic bitters </t>
  </si>
</sst>
</file>

<file path=xl/styles.xml><?xml version="1.0" encoding="utf-8"?>
<styleSheet xmlns="http://schemas.openxmlformats.org/spreadsheetml/2006/main">
  <numFmts count="2">
    <numFmt numFmtId="0" formatCode="General"/>
    <numFmt numFmtId="2" formatCode="0.00"/>
  </numFmts>
  <fonts count="9">
    <font>
      <name val="Calibri"/>
      <sz val="11"/>
    </font>
    <font>
      <name val="Calibri"/>
      <sz val="11"/>
      <color rgb="FF000000"/>
    </font>
    <font>
      <name val="Calibri"/>
      <sz val="18"/>
      <color rgb="FF000000"/>
    </font>
    <font>
      <name val="Calibri"/>
      <b/>
      <sz val="11"/>
      <color rgb="FF000000"/>
    </font>
    <font>
      <name val="Calibri"/>
      <sz val="11"/>
    </font>
    <font>
      <name val="Calibri"/>
      <b/>
      <sz val="11"/>
    </font>
    <font>
      <name val="Calibri"/>
      <b/>
      <sz val="11"/>
      <color rgb="FFFF0000"/>
    </font>
    <font>
      <name val="Calibri"/>
      <b/>
      <sz val="12"/>
      <color rgb="FF000000"/>
    </font>
    <font>
      <name val="Geneva"/>
      <sz val="12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119">
    <xf numFmtId="0" fontId="0" fillId="0" borderId="0" xfId="0">
      <alignment vertical="center"/>
    </xf>
    <xf numFmtId="0" fontId="1" fillId="0" borderId="0" xfId="0" applyAlignment="1">
      <alignment vertical="bottom" wrapText="1"/>
    </xf>
    <xf numFmtId="0" fontId="1" fillId="0" borderId="0" xfId="0" applyFill="1" applyBorder="1" applyAlignment="1">
      <alignment vertical="bottom" wrapText="1"/>
    </xf>
    <xf numFmtId="0" fontId="1" fillId="0" borderId="0" xfId="0" applyFont="1" applyAlignment="1">
      <alignment vertical="bottom" wrapText="1"/>
    </xf>
    <xf numFmtId="0" fontId="2" fillId="0" borderId="0" xfId="0" applyFont="1" applyAlignment="1">
      <alignment horizontal="left" vertical="center" wrapText="1"/>
      <protection locked="0" hidden="0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  <protection locked="0" hidden="0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  <protection locked="0" hidden="0"/>
    </xf>
    <xf numFmtId="0" fontId="3" fillId="0" borderId="3" xfId="0" applyFont="1" applyBorder="1" applyAlignment="1">
      <alignment horizontal="center" vertical="center" wrapText="1"/>
      <protection locked="0" hidden="0"/>
    </xf>
    <xf numFmtId="0" fontId="3" fillId="0" borderId="4" xfId="0" applyFont="1" applyBorder="1" applyAlignment="1">
      <alignment horizontal="center" vertical="center" wrapText="1"/>
      <protection locked="0" hidden="0"/>
    </xf>
    <xf numFmtId="0" fontId="3" fillId="0" borderId="0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" fillId="0" borderId="6" xfId="0" applyBorder="1" applyAlignment="1">
      <alignment vertical="bottom" wrapText="1"/>
      <protection locked="0" hidden="0"/>
    </xf>
    <xf numFmtId="0" fontId="1" fillId="0" borderId="7" xfId="0" applyBorder="1" applyAlignment="1">
      <alignment horizontal="center" vertical="center" wrapText="1"/>
      <protection locked="0" hidden="0"/>
    </xf>
    <xf numFmtId="2" fontId="1" fillId="0" borderId="7" xfId="0" applyNumberFormat="1" applyBorder="1" applyAlignment="1">
      <alignment horizontal="center" vertical="center" wrapText="1"/>
      <protection locked="0" hidden="0"/>
    </xf>
    <xf numFmtId="2" fontId="1" fillId="2" borderId="7" xfId="0" applyNumberFormat="1" applyFill="1" applyBorder="1" applyAlignment="1">
      <alignment horizontal="center" vertical="center" wrapText="1"/>
    </xf>
    <xf numFmtId="2" fontId="1" fillId="0" borderId="8" xfId="0" applyNumberFormat="1" applyBorder="1" applyAlignment="1">
      <alignment horizontal="center" vertical="center" wrapText="1"/>
      <protection locked="0" hidden="0"/>
    </xf>
    <xf numFmtId="2" fontId="1" fillId="0" borderId="0" xfId="0" applyNumberForma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1" fillId="0" borderId="12" xfId="0" applyBorder="1" applyAlignment="1">
      <alignment vertical="bottom" wrapText="1"/>
      <protection locked="0" hidden="0"/>
    </xf>
    <xf numFmtId="0" fontId="1" fillId="0" borderId="13" xfId="0" applyBorder="1" applyAlignment="1">
      <alignment vertical="bottom" wrapText="1"/>
      <protection locked="0" hidden="0"/>
    </xf>
    <xf numFmtId="0" fontId="6" fillId="0" borderId="13" xfId="0" applyFont="1" applyBorder="1" applyAlignment="1">
      <alignment horizontal="right" vertical="center" wrapText="1"/>
      <protection locked="0" hidden="0"/>
    </xf>
    <xf numFmtId="0" fontId="3" fillId="0" borderId="13" xfId="0" applyFont="1" applyBorder="1" applyAlignment="1">
      <alignment horizontal="right" vertical="center" wrapText="1"/>
      <protection locked="0" hidden="0"/>
    </xf>
    <xf numFmtId="0" fontId="3" fillId="0" borderId="13" xfId="0" applyFont="1" applyBorder="1" applyAlignment="1">
      <alignment vertical="bottom" wrapText="1"/>
      <protection locked="0" hidden="0"/>
    </xf>
    <xf numFmtId="2" fontId="6" fillId="0" borderId="14" xfId="0" applyNumberFormat="1" applyFont="1" applyBorder="1" applyAlignment="1">
      <alignment horizontal="center" vertical="center" wrapText="1"/>
      <protection locked="0" hidden="0"/>
    </xf>
    <xf numFmtId="2" fontId="6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bottom"/>
    </xf>
    <xf numFmtId="0" fontId="4" fillId="0" borderId="7" xfId="0" applyFont="1" applyBorder="1" applyAlignment="1">
      <alignment vertical="bottom"/>
    </xf>
    <xf numFmtId="2" fontId="1" fillId="0" borderId="13" xfId="0" applyNumberFormat="1" applyBorder="1" applyAlignment="1">
      <alignment horizontal="center" vertical="center" wrapText="1"/>
      <protection locked="0" hidden="0"/>
    </xf>
    <xf numFmtId="2" fontId="6" fillId="3" borderId="15" xfId="0" applyNumberFormat="1" applyFont="1" applyFill="1" applyBorder="1" applyAlignment="1">
      <alignment horizontal="right" vertical="bottom" wrapText="1"/>
      <protection locked="0" hidden="0"/>
    </xf>
    <xf numFmtId="2" fontId="1" fillId="3" borderId="16" xfId="0" applyNumberFormat="1" applyFill="1" applyBorder="1" applyAlignment="1">
      <alignment horizontal="right" vertical="bottom" wrapText="1"/>
      <protection locked="0" hidden="0"/>
    </xf>
    <xf numFmtId="2" fontId="1" fillId="3" borderId="17" xfId="0" applyNumberFormat="1" applyFill="1" applyBorder="1" applyAlignment="1">
      <alignment horizontal="right" vertical="bottom" wrapText="1"/>
      <protection locked="0" hidden="0"/>
    </xf>
    <xf numFmtId="0" fontId="4" fillId="0" borderId="0" xfId="0" applyFont="1" applyBorder="1" applyAlignment="1">
      <alignment vertical="bottom"/>
    </xf>
    <xf numFmtId="0" fontId="4" fillId="0" borderId="5" xfId="0" applyFont="1" applyBorder="1" applyAlignment="1">
      <alignment horizontal="left" vertical="top" wrapText="1"/>
    </xf>
    <xf numFmtId="2" fontId="1" fillId="0" borderId="7" xfId="0" applyNumberFormat="1" applyBorder="1" applyAlignment="1">
      <alignment horizontal="center" vertical="bottom" wrapText="1"/>
      <protection locked="0" hidden="0"/>
    </xf>
    <xf numFmtId="0" fontId="4" fillId="0" borderId="9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right" vertical="bottom" wrapText="1"/>
      <protection locked="0" hidden="0"/>
    </xf>
    <xf numFmtId="2" fontId="1" fillId="0" borderId="14" xfId="0" applyNumberFormat="1" applyBorder="1" applyAlignment="1">
      <alignment horizontal="center" vertical="center" wrapText="1"/>
      <protection locked="0" hidden="0"/>
    </xf>
    <xf numFmtId="0" fontId="4" fillId="0" borderId="10" xfId="0" applyFont="1" applyBorder="1" applyAlignment="1">
      <alignment horizontal="left" vertical="top" wrapText="1"/>
    </xf>
    <xf numFmtId="0" fontId="5" fillId="0" borderId="0" xfId="0" applyFont="1" applyBorder="1" applyAlignment="1">
      <alignment vertical="bottom" wrapText="1"/>
    </xf>
    <xf numFmtId="2" fontId="1" fillId="0" borderId="7" xfId="0" applyNumberFormat="1" applyFill="1" applyBorder="1" applyAlignment="1">
      <alignment horizontal="center" vertical="center" wrapText="1"/>
      <protection locked="0" hidden="0"/>
    </xf>
    <xf numFmtId="0" fontId="1" fillId="0" borderId="5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8" xfId="0" applyBorder="1" applyAlignment="1">
      <alignment vertical="bottom" wrapText="1"/>
      <protection locked="0" hidden="0"/>
    </xf>
    <xf numFmtId="2" fontId="1" fillId="0" borderId="5" xfId="0" applyNumberFormat="1" applyBorder="1" applyAlignment="1">
      <alignment horizontal="center" vertical="center" wrapText="1"/>
      <protection locked="0" hidden="0"/>
    </xf>
    <xf numFmtId="2" fontId="6" fillId="0" borderId="5" xfId="0" applyNumberFormat="1" applyFont="1" applyBorder="1" applyAlignment="1">
      <alignment horizontal="right" vertical="bottom" wrapText="1"/>
      <protection locked="0" hidden="0"/>
    </xf>
    <xf numFmtId="2" fontId="6" fillId="0" borderId="19" xfId="0" applyNumberFormat="1" applyFont="1" applyBorder="1" applyAlignment="1">
      <alignment horizontal="center" vertical="center" wrapText="1"/>
      <protection locked="0" hidden="0"/>
    </xf>
    <xf numFmtId="0" fontId="5" fillId="0" borderId="0" xfId="0" applyFont="1" applyBorder="1" applyAlignment="1">
      <alignment vertical="center" wrapText="1"/>
    </xf>
    <xf numFmtId="2" fontId="3" fillId="0" borderId="3" xfId="0" applyNumberFormat="1" applyFont="1" applyBorder="1" applyAlignment="1">
      <alignment horizontal="center" vertical="center" wrapText="1"/>
      <protection locked="0" hidden="0"/>
    </xf>
    <xf numFmtId="0" fontId="1" fillId="0" borderId="3" xfId="0" applyBorder="1" applyAlignment="1">
      <alignment vertical="bottom" wrapText="1"/>
    </xf>
    <xf numFmtId="2" fontId="5" fillId="0" borderId="3" xfId="0" applyNumberFormat="1" applyFont="1" applyBorder="1" applyAlignment="1">
      <alignment horizontal="center" vertical="center" wrapText="1"/>
      <protection locked="0" hidden="0"/>
    </xf>
    <xf numFmtId="2" fontId="6" fillId="0" borderId="3" xfId="0" applyNumberFormat="1" applyFont="1" applyBorder="1" applyAlignment="1">
      <alignment horizontal="right" vertical="bottom" wrapText="1"/>
      <protection locked="0" hidden="0"/>
    </xf>
    <xf numFmtId="2" fontId="6" fillId="0" borderId="4" xfId="0" applyNumberFormat="1" applyFont="1" applyBorder="1" applyAlignment="1">
      <alignment horizontal="center" vertical="center" wrapText="1"/>
      <protection locked="0" hidden="0"/>
    </xf>
    <xf numFmtId="0" fontId="4" fillId="0" borderId="7" xfId="0" applyFont="1" applyBorder="1" applyAlignment="1">
      <alignment vertical="center" wrapText="1"/>
    </xf>
    <xf numFmtId="2" fontId="1" fillId="4" borderId="7" xfId="0" applyNumberFormat="1" applyFill="1" applyBorder="1" applyAlignment="1">
      <alignment horizontal="center" vertical="center" wrapText="1"/>
    </xf>
    <xf numFmtId="2" fontId="4" fillId="4" borderId="7" xfId="0" applyNumberFormat="1" applyFont="1" applyFill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right" vertical="bottom" wrapText="1"/>
      <protection locked="0" hidden="0"/>
    </xf>
    <xf numFmtId="2" fontId="4" fillId="0" borderId="7" xfId="0" applyNumberFormat="1" applyFont="1" applyBorder="1" applyAlignment="1">
      <alignment horizontal="center" vertical="center" wrapText="1"/>
      <protection locked="0" hidden="0"/>
    </xf>
    <xf numFmtId="2" fontId="4" fillId="0" borderId="8" xfId="0" applyNumberFormat="1" applyFont="1" applyBorder="1" applyAlignment="1">
      <alignment horizontal="center" vertical="center" wrapText="1"/>
      <protection locked="0" hidden="0"/>
    </xf>
    <xf numFmtId="2" fontId="1" fillId="3" borderId="13" xfId="0" applyNumberFormat="1" applyFill="1" applyBorder="1" applyAlignment="1">
      <alignment horizontal="center" vertical="center" wrapText="1"/>
      <protection locked="0" hidden="0"/>
    </xf>
    <xf numFmtId="2" fontId="6" fillId="3" borderId="15" xfId="0" applyNumberFormat="1" applyFont="1" applyFill="1" applyBorder="1" applyAlignment="1">
      <alignment horizontal="right" vertical="center"/>
      <protection locked="0" hidden="0"/>
    </xf>
    <xf numFmtId="2" fontId="6" fillId="3" borderId="16" xfId="0" applyNumberFormat="1" applyFont="1" applyFill="1" applyBorder="1" applyAlignment="1">
      <alignment horizontal="right" vertical="center"/>
      <protection locked="0" hidden="0"/>
    </xf>
    <xf numFmtId="2" fontId="6" fillId="3" borderId="17" xfId="0" applyNumberFormat="1" applyFont="1" applyFill="1" applyBorder="1" applyAlignment="1">
      <alignment horizontal="right" vertical="center"/>
      <protection locked="0" hidden="0"/>
    </xf>
    <xf numFmtId="2" fontId="4" fillId="0" borderId="13" xfId="0" applyNumberFormat="1" applyFont="1" applyBorder="1" applyAlignment="1">
      <alignment horizontal="center" vertical="center" wrapText="1"/>
      <protection locked="0" hidden="0"/>
    </xf>
    <xf numFmtId="0" fontId="3" fillId="0" borderId="20" xfId="0" applyFont="1" applyBorder="1" applyAlignment="1">
      <alignment horizontal="center" vertical="center" wrapText="1"/>
      <protection locked="0" hidden="0"/>
    </xf>
    <xf numFmtId="2" fontId="3" fillId="0" borderId="10" xfId="0" applyNumberFormat="1" applyFont="1" applyBorder="1" applyAlignment="1">
      <alignment horizontal="center" vertical="center" wrapText="1"/>
      <protection locked="0" hidden="0"/>
    </xf>
    <xf numFmtId="2" fontId="3" fillId="0" borderId="21" xfId="0" applyNumberFormat="1" applyFont="1" applyBorder="1" applyAlignment="1">
      <alignment horizontal="center" vertical="center" wrapText="1"/>
      <protection locked="0" hidden="0"/>
    </xf>
    <xf numFmtId="2" fontId="3" fillId="0" borderId="22" xfId="0" applyNumberFormat="1" applyFont="1" applyBorder="1" applyAlignment="1">
      <alignment horizontal="center" vertical="center" wrapText="1"/>
      <protection locked="0" hidden="0"/>
    </xf>
    <xf numFmtId="2" fontId="3" fillId="0" borderId="23" xfId="0" applyNumberFormat="1" applyFont="1" applyBorder="1" applyAlignment="1">
      <alignment horizontal="center" vertical="center" wrapText="1"/>
      <protection locked="0" hidden="0"/>
    </xf>
    <xf numFmtId="0" fontId="3" fillId="0" borderId="24" xfId="0" applyFont="1" applyBorder="1" applyAlignment="1">
      <alignment horizontal="center" vertical="center" wrapText="1"/>
      <protection locked="0" hidden="0"/>
    </xf>
    <xf numFmtId="0" fontId="1" fillId="0" borderId="25" xfId="0" applyBorder="1" applyAlignment="1">
      <alignment horizontal="center" vertical="bottom" wrapText="1"/>
      <protection locked="0" hidden="0"/>
    </xf>
    <xf numFmtId="0" fontId="1" fillId="0" borderId="26" xfId="0" applyBorder="1" applyAlignment="1">
      <alignment horizontal="center" vertical="bottom" wrapText="1"/>
      <protection locked="0" hidden="0"/>
    </xf>
    <xf numFmtId="0" fontId="1" fillId="0" borderId="27" xfId="0" applyBorder="1" applyAlignment="1">
      <alignment horizontal="center" vertical="bottom" wrapText="1"/>
      <protection locked="0" hidden="0"/>
    </xf>
    <xf numFmtId="0" fontId="1" fillId="0" borderId="25" xfId="0" applyBorder="1" applyAlignment="1">
      <alignment horizontal="center" vertical="center" wrapText="1"/>
      <protection locked="0" hidden="0"/>
    </xf>
    <xf numFmtId="0" fontId="1" fillId="0" borderId="26" xfId="0" applyBorder="1" applyAlignment="1">
      <alignment horizontal="center" vertical="center" wrapText="1"/>
      <protection locked="0" hidden="0"/>
    </xf>
    <xf numFmtId="0" fontId="1" fillId="0" borderId="27" xfId="0" applyBorder="1" applyAlignment="1">
      <alignment horizontal="center" vertical="center" wrapText="1"/>
      <protection locked="0" hidden="0"/>
    </xf>
    <xf numFmtId="0" fontId="3" fillId="0" borderId="3" xfId="0" applyFont="1" applyBorder="1" applyAlignment="1">
      <alignment horizontal="center" vertical="center" wrapText="1"/>
      <protection locked="0" hidden="0"/>
    </xf>
    <xf numFmtId="2" fontId="1" fillId="0" borderId="7" xfId="0" applyNumberFormat="1" applyBorder="1" applyAlignment="1">
      <alignment horizontal="center" vertical="bottom" wrapText="1"/>
      <protection locked="0" hidden="0"/>
    </xf>
    <xf numFmtId="0" fontId="5" fillId="0" borderId="0" xfId="0" applyFont="1" applyBorder="1" applyAlignment="1">
      <alignment horizontal="center" vertical="bottom" wrapText="1"/>
    </xf>
    <xf numFmtId="0" fontId="1" fillId="0" borderId="13" xfId="0" applyFill="1" applyBorder="1" applyAlignment="1">
      <alignment vertical="bottom" wrapText="1"/>
      <protection locked="0" hidden="0"/>
    </xf>
    <xf numFmtId="0" fontId="6" fillId="0" borderId="13" xfId="0" applyFont="1" applyFill="1" applyBorder="1" applyAlignment="1">
      <alignment horizontal="right" vertical="bottom" wrapText="1"/>
      <protection locked="0" hidden="0"/>
    </xf>
    <xf numFmtId="0" fontId="7" fillId="0" borderId="28" xfId="0" applyFont="1" applyBorder="1" applyAlignment="1">
      <alignment horizontal="left" vertical="top" wrapText="1"/>
      <protection locked="0" hidden="0"/>
    </xf>
    <xf numFmtId="0" fontId="7" fillId="0" borderId="29" xfId="0" applyFont="1" applyBorder="1" applyAlignment="1">
      <alignment horizontal="left" vertical="top" wrapText="1"/>
      <protection locked="0" hidden="0"/>
    </xf>
    <xf numFmtId="0" fontId="7" fillId="0" borderId="30" xfId="0" applyFont="1" applyBorder="1" applyAlignment="1">
      <alignment horizontal="left" vertical="top" wrapText="1"/>
      <protection locked="0" hidden="0"/>
    </xf>
    <xf numFmtId="0" fontId="6" fillId="0" borderId="0" xfId="0" applyFont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2" fontId="6" fillId="3" borderId="4" xfId="0" applyNumberFormat="1" applyFont="1" applyFill="1" applyBorder="1" applyAlignment="1">
      <alignment horizontal="center" vertical="bottom" wrapText="1"/>
      <protection locked="0" hidden="0"/>
    </xf>
    <xf numFmtId="2" fontId="6" fillId="0" borderId="0" xfId="0" applyNumberFormat="1" applyFont="1" applyFill="1" applyBorder="1" applyAlignment="1">
      <alignment horizontal="center" vertical="bottom" wrapText="1"/>
    </xf>
    <xf numFmtId="0" fontId="4" fillId="0" borderId="0" xfId="0" applyFont="1" applyBorder="1" applyAlignment="1">
      <alignment vertical="center" wrapText="1"/>
    </xf>
    <xf numFmtId="0" fontId="1" fillId="3" borderId="0" xfId="0" applyFill="1" applyAlignment="1">
      <alignment horizontal="center" vertical="bottom" wrapText="1"/>
    </xf>
    <xf numFmtId="0" fontId="7" fillId="0" borderId="31" xfId="0" applyFont="1" applyBorder="1" applyAlignment="1">
      <alignment horizontal="left" vertical="top" wrapText="1"/>
      <protection locked="0" hidden="0"/>
    </xf>
    <xf numFmtId="0" fontId="7" fillId="0" borderId="0" xfId="0" applyFont="1" applyBorder="1" applyAlignment="1">
      <alignment horizontal="left" vertical="top" wrapText="1"/>
      <protection locked="0" hidden="0"/>
    </xf>
    <xf numFmtId="0" fontId="7" fillId="0" borderId="32" xfId="0" applyFont="1" applyBorder="1" applyAlignment="1">
      <alignment horizontal="left" vertical="top" wrapText="1"/>
      <protection locked="0" hidden="0"/>
    </xf>
    <xf numFmtId="0" fontId="1" fillId="0" borderId="33" xfId="0" applyBorder="1" applyAlignment="1">
      <alignment horizontal="center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1" fillId="0" borderId="7" xfId="0" applyBorder="1" applyAlignment="1">
      <alignment vertical="bottom" wrapText="1"/>
    </xf>
    <xf numFmtId="2" fontId="3" fillId="0" borderId="8" xfId="0" applyNumberFormat="1" applyFont="1" applyBorder="1" applyAlignment="1">
      <alignment horizontal="center" vertical="center" wrapText="1"/>
      <protection locked="0" hidden="0"/>
    </xf>
    <xf numFmtId="2" fontId="3" fillId="0" borderId="0" xfId="0" applyNumberFormat="1" applyFont="1" applyFill="1" applyBorder="1" applyAlignment="1">
      <alignment horizontal="center" vertical="center" wrapText="1"/>
    </xf>
    <xf numFmtId="2" fontId="3" fillId="2" borderId="8" xfId="0" applyNumberFormat="1" applyFont="1" applyFill="1" applyBorder="1" applyAlignment="1">
      <alignment horizontal="center" vertical="center" wrapText="1"/>
    </xf>
    <xf numFmtId="0" fontId="7" fillId="0" borderId="34" xfId="0" applyFont="1" applyBorder="1" applyAlignment="1">
      <alignment horizontal="left" vertical="top" wrapText="1"/>
      <protection locked="0" hidden="0"/>
    </xf>
    <xf numFmtId="0" fontId="7" fillId="0" borderId="1" xfId="0" applyFont="1" applyBorder="1" applyAlignment="1">
      <alignment horizontal="left" vertical="top" wrapText="1"/>
      <protection locked="0" hidden="0"/>
    </xf>
    <xf numFmtId="0" fontId="7" fillId="0" borderId="35" xfId="0" applyFont="1" applyBorder="1" applyAlignment="1">
      <alignment horizontal="left" vertical="top" wrapText="1"/>
      <protection locked="0" hidden="0"/>
    </xf>
    <xf numFmtId="0" fontId="3" fillId="0" borderId="12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 wrapText="1"/>
    </xf>
    <xf numFmtId="0" fontId="1" fillId="0" borderId="13" xfId="0" applyBorder="1" applyAlignment="1">
      <alignment vertical="bottom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4" fillId="0" borderId="25" xfId="0" applyFont="1" applyBorder="1" applyAlignment="1">
      <alignment vertical="center" wrapText="1"/>
    </xf>
    <xf numFmtId="0" fontId="8" fillId="0" borderId="26" xfId="0" applyFont="1" applyBorder="1" applyAlignment="1">
      <alignment vertical="center" wrapText="1"/>
    </xf>
    <xf numFmtId="0" fontId="8" fillId="0" borderId="27" xfId="0" applyFont="1" applyBorder="1" applyAlignment="1">
      <alignment vertical="center" wrapText="1"/>
    </xf>
    <xf numFmtId="0" fontId="1" fillId="0" borderId="25" xfId="0" applyBorder="1" applyAlignment="1">
      <alignment horizontal="left" vertical="center" wrapText="1"/>
    </xf>
    <xf numFmtId="0" fontId="1" fillId="0" borderId="26" xfId="0" applyBorder="1" applyAlignment="1">
      <alignment horizontal="left" vertical="center" wrapText="1"/>
    </xf>
    <xf numFmtId="0" fontId="1" fillId="0" borderId="27" xfId="0" applyBorder="1" applyAlignment="1">
      <alignment horizontal="left" vertical="center" wrapText="1"/>
    </xf>
  </cellXfs>
  <cellStyles count="1">
    <cellStyle name="常规" xfId="0" builtinId="0"/>
  </cellStyles>
  <dxfs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O56"/>
  <sheetViews>
    <sheetView tabSelected="1" workbookViewId="0" topLeftCell="E30" zoomScale="80">
      <selection activeCell="D37" sqref="D37"/>
    </sheetView>
  </sheetViews>
  <sheetFormatPr defaultRowHeight="15.0" defaultColWidth="9"/>
  <cols>
    <col min="1" max="1" customWidth="1" width="29.285156" style="1"/>
    <col min="2" max="3" customWidth="0" width="9.140625" style="1"/>
    <col min="4" max="4" customWidth="1" width="10.140625" style="1"/>
    <col min="5" max="5" customWidth="1" width="11.0" style="1"/>
    <col min="6" max="6" customWidth="1" width="9.425781" style="1"/>
    <col min="7" max="7" customWidth="0" width="9.140625" style="1"/>
    <col min="8" max="8" customWidth="1" width="9.7109375" style="1"/>
    <col min="9" max="9" customWidth="1" width="10.140625" style="1"/>
    <col min="10" max="10" customWidth="1" width="1.5703125" style="2"/>
    <col min="11" max="11" customWidth="1" width="30.0" style="3"/>
    <col min="12" max="16384" customWidth="0" width="9.140625" style="1"/>
  </cols>
  <sheetData>
    <row r="1" spans="8:8" ht="15.0" customHeight="1">
      <c r="A1" s="4" t="s">
        <v>73</v>
      </c>
      <c r="B1" s="4"/>
      <c r="C1" s="4"/>
      <c r="D1" s="4"/>
      <c r="E1" s="4"/>
      <c r="F1" s="4"/>
      <c r="G1" s="4"/>
      <c r="H1" s="4"/>
      <c r="I1" s="4"/>
      <c r="J1" s="5"/>
    </row>
    <row r="2" spans="8:8" ht="15.75" customHeight="1">
      <c r="A2" s="6"/>
      <c r="B2" s="6"/>
      <c r="C2" s="6"/>
      <c r="D2" s="6"/>
      <c r="E2" s="6"/>
      <c r="F2" s="6"/>
      <c r="G2" s="6"/>
      <c r="H2" s="6"/>
      <c r="I2" s="6"/>
      <c r="J2" s="5"/>
    </row>
    <row r="3" spans="8:8" s="7" ht="45.75" customFormat="1">
      <c r="A3" s="8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/>
      <c r="H3" s="9"/>
      <c r="I3" s="10" t="s">
        <v>11</v>
      </c>
      <c r="J3" s="11"/>
      <c r="K3" s="12" t="s">
        <v>47</v>
      </c>
    </row>
    <row r="4" spans="8:8">
      <c r="A4" s="13" t="s">
        <v>74</v>
      </c>
      <c r="B4" s="14">
        <v>2196.0</v>
      </c>
      <c r="C4" s="15">
        <v>1.5</v>
      </c>
      <c r="D4" s="15">
        <v>28.2</v>
      </c>
      <c r="E4" s="15">
        <v>750.0</v>
      </c>
      <c r="F4" s="16">
        <f>_xlfn.IFERROR((D4/E4)*(29.57),0)</f>
        <v>1.1118320000000002</v>
      </c>
      <c r="G4" s="14"/>
      <c r="H4" s="14"/>
      <c r="I4" s="17">
        <f>_xlfn.IFERROR(C4*F4,0)</f>
        <v>1.6677480000000002</v>
      </c>
      <c r="J4" s="18"/>
      <c r="K4" s="19"/>
    </row>
    <row r="5" spans="8:8" ht="16.55">
      <c r="A5" s="13" t="s">
        <v>85</v>
      </c>
      <c r="B5" s="14">
        <v>278954.0</v>
      </c>
      <c r="C5" s="15">
        <v>0.75</v>
      </c>
      <c r="D5" s="15">
        <v>29.95</v>
      </c>
      <c r="E5" s="15">
        <v>750.0</v>
      </c>
      <c r="F5" s="16">
        <f t="shared" si="0" ref="F5:F8">_xlfn.IFERROR((D5/E5)*(29.57),0)</f>
        <v>1.1808286666666667</v>
      </c>
      <c r="G5" s="14"/>
      <c r="H5" s="14"/>
      <c r="I5" s="17">
        <f t="shared" si="1" ref="I5:I8">_xlfn.IFERROR(C5*F5,0)</f>
        <v>0.8856215000000001</v>
      </c>
      <c r="J5" s="18"/>
      <c r="K5" s="19"/>
    </row>
    <row r="6" spans="8:8" ht="16.55">
      <c r="A6" s="13"/>
      <c r="B6" s="14"/>
      <c r="C6" s="15"/>
      <c r="D6" s="15"/>
      <c r="E6" s="15"/>
      <c r="F6" s="16">
        <f t="shared" si="0"/>
        <v>0.0</v>
      </c>
      <c r="G6" s="14"/>
      <c r="H6" s="14"/>
      <c r="I6" s="17">
        <f t="shared" si="1"/>
        <v>0.0</v>
      </c>
      <c r="J6" s="18"/>
      <c r="K6" s="19"/>
    </row>
    <row r="7" spans="8:8" ht="16.55">
      <c r="A7" s="13"/>
      <c r="B7" s="14"/>
      <c r="C7" s="15"/>
      <c r="D7" s="15"/>
      <c r="E7" s="15"/>
      <c r="F7" s="16">
        <f t="shared" si="0"/>
        <v>0.0</v>
      </c>
      <c r="G7" s="14"/>
      <c r="H7" s="14"/>
      <c r="I7" s="17">
        <f t="shared" si="1"/>
        <v>0.0</v>
      </c>
      <c r="J7" s="18"/>
      <c r="K7" s="20"/>
    </row>
    <row r="8" spans="8:8" ht="16.55">
      <c r="A8" s="13"/>
      <c r="B8" s="14"/>
      <c r="C8" s="15"/>
      <c r="D8" s="15"/>
      <c r="E8" s="15"/>
      <c r="F8" s="16">
        <f t="shared" si="0"/>
        <v>0.0</v>
      </c>
      <c r="G8" s="14"/>
      <c r="H8" s="14"/>
      <c r="I8" s="17">
        <f t="shared" si="1"/>
        <v>0.0</v>
      </c>
      <c r="J8" s="18"/>
      <c r="K8" s="21"/>
    </row>
    <row r="9" spans="8:8" ht="15.75">
      <c r="A9" s="22"/>
      <c r="B9" s="23"/>
      <c r="C9" s="23"/>
      <c r="D9" s="23"/>
      <c r="E9" s="24" t="s">
        <v>15</v>
      </c>
      <c r="F9" s="25"/>
      <c r="G9" s="25"/>
      <c r="H9" s="26"/>
      <c r="I9" s="27">
        <f>SUM(I4:I8)</f>
        <v>2.5533695000000005</v>
      </c>
      <c r="J9" s="28"/>
      <c r="K9" s="29"/>
    </row>
    <row r="10" spans="8:8" s="7" ht="30.75" customFormat="1">
      <c r="A10" s="8" t="s">
        <v>6</v>
      </c>
      <c r="B10" s="9" t="s">
        <v>13</v>
      </c>
      <c r="C10" s="9" t="s">
        <v>7</v>
      </c>
      <c r="D10" s="9" t="s">
        <v>8</v>
      </c>
      <c r="E10" s="9" t="s">
        <v>9</v>
      </c>
      <c r="F10" s="9" t="s">
        <v>10</v>
      </c>
      <c r="G10" s="9"/>
      <c r="H10" s="9"/>
      <c r="I10" s="30" t="s">
        <v>63</v>
      </c>
      <c r="J10" s="11"/>
      <c r="K10" s="31"/>
    </row>
    <row r="11" spans="8:8" ht="16.55">
      <c r="A11" s="13"/>
      <c r="B11" s="15"/>
      <c r="C11" s="15"/>
      <c r="D11" s="15"/>
      <c r="E11" s="16">
        <f>_xlfn.IFERROR((D11*29.57),0)</f>
        <v>0.0</v>
      </c>
      <c r="F11" s="16">
        <f>_xlfn.IFERROR(B11/C11,0)</f>
        <v>0.0</v>
      </c>
      <c r="G11" s="15"/>
      <c r="H11" s="15"/>
      <c r="I11" s="17">
        <f>_xlfn.IFERROR(E11*F11,0)</f>
        <v>0.0</v>
      </c>
      <c r="J11" s="18"/>
      <c r="K11" s="32" t="s">
        <v>48</v>
      </c>
    </row>
    <row r="12" spans="8:8">
      <c r="A12" s="13"/>
      <c r="B12" s="15"/>
      <c r="C12" s="15"/>
      <c r="D12" s="15"/>
      <c r="E12" s="16">
        <f t="shared" si="2" ref="E12:E13">_xlfn.IFERROR((D12*29.57),0)</f>
        <v>0.0</v>
      </c>
      <c r="F12" s="16">
        <f t="shared" si="3" ref="F12:F13">_xlfn.IFERROR(B12/C12,0)</f>
        <v>0.0</v>
      </c>
      <c r="G12" s="15"/>
      <c r="H12" s="15"/>
      <c r="I12" s="17">
        <f t="shared" si="4" ref="I12:I13">_xlfn.IFERROR(E12*F12,0)</f>
        <v>0.0</v>
      </c>
      <c r="J12" s="18"/>
      <c r="K12" s="31"/>
    </row>
    <row r="13" spans="8:8">
      <c r="A13" s="13"/>
      <c r="B13" s="15"/>
      <c r="C13" s="15"/>
      <c r="D13" s="15"/>
      <c r="E13" s="16">
        <f t="shared" si="2"/>
        <v>0.0</v>
      </c>
      <c r="F13" s="16">
        <f t="shared" si="3"/>
        <v>0.0</v>
      </c>
      <c r="G13" s="15"/>
      <c r="H13" s="15"/>
      <c r="I13" s="17">
        <f t="shared" si="4"/>
        <v>0.0</v>
      </c>
      <c r="J13" s="18"/>
      <c r="K13" s="31"/>
    </row>
    <row r="14" spans="8:8" ht="15.75">
      <c r="A14" s="22"/>
      <c r="B14" s="33"/>
      <c r="C14" s="33"/>
      <c r="D14" s="33"/>
      <c r="E14" s="34" t="s">
        <v>16</v>
      </c>
      <c r="F14" s="35"/>
      <c r="G14" s="36"/>
      <c r="H14" s="33"/>
      <c r="I14" s="27">
        <f>SUM(I11:I13)</f>
        <v>0.0</v>
      </c>
      <c r="J14" s="28"/>
      <c r="K14" s="37"/>
    </row>
    <row r="15" spans="8:8" s="7" ht="30.75" customFormat="1">
      <c r="A15" s="8" t="s">
        <v>12</v>
      </c>
      <c r="B15" s="9" t="s">
        <v>13</v>
      </c>
      <c r="C15" s="9" t="s">
        <v>8</v>
      </c>
      <c r="D15" s="9" t="s">
        <v>14</v>
      </c>
      <c r="E15" s="9"/>
      <c r="F15" s="9"/>
      <c r="G15" s="9"/>
      <c r="H15" s="9"/>
      <c r="I15" s="10" t="s">
        <v>11</v>
      </c>
      <c r="J15" s="11"/>
      <c r="K15" s="38" t="s">
        <v>49</v>
      </c>
    </row>
    <row r="16" spans="8:8" ht="16.55">
      <c r="A16" s="13" t="s">
        <v>64</v>
      </c>
      <c r="B16" s="39">
        <v>0.25</v>
      </c>
      <c r="C16" s="39">
        <v>0.5</v>
      </c>
      <c r="D16" s="39">
        <v>0.5</v>
      </c>
      <c r="E16" s="39"/>
      <c r="F16" s="39"/>
      <c r="G16" s="39"/>
      <c r="H16" s="39"/>
      <c r="I16" s="17">
        <f>_xlfn.IFERROR(D16*B16,0)</f>
        <v>0.125</v>
      </c>
      <c r="J16" s="18"/>
      <c r="K16" s="40"/>
    </row>
    <row r="17" spans="8:8" ht="15.0" customHeight="1">
      <c r="A17" s="13" t="s">
        <v>79</v>
      </c>
      <c r="B17" s="39">
        <v>2.75</v>
      </c>
      <c r="C17" s="39">
        <v>1.5</v>
      </c>
      <c r="D17" s="39">
        <v>1.0</v>
      </c>
      <c r="E17" s="39"/>
      <c r="F17" s="39"/>
      <c r="G17" s="39"/>
      <c r="H17" s="39"/>
      <c r="I17" s="17">
        <f t="shared" si="5" ref="I17:I18">_xlfn.IFERROR(D17*B17,0)</f>
        <v>2.75</v>
      </c>
      <c r="J17" s="18"/>
      <c r="K17" s="40"/>
    </row>
    <row r="18" spans="8:8">
      <c r="A18" s="13"/>
      <c r="B18" s="39"/>
      <c r="C18" s="39"/>
      <c r="D18" s="39"/>
      <c r="E18" s="39"/>
      <c r="F18" s="39"/>
      <c r="G18" s="39"/>
      <c r="H18" s="39"/>
      <c r="I18" s="17">
        <f t="shared" si="5"/>
        <v>0.0</v>
      </c>
      <c r="J18" s="18"/>
      <c r="K18" s="40"/>
    </row>
    <row r="19" spans="8:8" ht="15.75">
      <c r="A19" s="22"/>
      <c r="B19" s="23"/>
      <c r="C19" s="23"/>
      <c r="D19" s="23"/>
      <c r="E19" s="41" t="s">
        <v>17</v>
      </c>
      <c r="F19" s="41"/>
      <c r="G19" s="41"/>
      <c r="H19" s="23"/>
      <c r="I19" s="42">
        <f>SUM(I16:I18)</f>
        <v>2.875</v>
      </c>
      <c r="J19" s="18"/>
      <c r="K19" s="43"/>
    </row>
    <row r="20" spans="8:8" ht="60.75">
      <c r="A20" s="8" t="s">
        <v>18</v>
      </c>
      <c r="B20" s="9" t="s">
        <v>21</v>
      </c>
      <c r="C20" s="9" t="s">
        <v>8</v>
      </c>
      <c r="D20" s="9" t="s">
        <v>20</v>
      </c>
      <c r="E20" s="9" t="s">
        <v>8</v>
      </c>
      <c r="F20" s="9" t="s">
        <v>52</v>
      </c>
      <c r="G20" s="9" t="s">
        <v>8</v>
      </c>
      <c r="H20" s="9" t="s">
        <v>19</v>
      </c>
      <c r="I20" s="10" t="s">
        <v>11</v>
      </c>
      <c r="J20" s="11"/>
      <c r="K20" s="44"/>
    </row>
    <row r="21" spans="8:8" ht="15.0" customHeight="1">
      <c r="A21" s="13" t="s">
        <v>81</v>
      </c>
      <c r="B21" s="16">
        <f>_xlfn.IFERROR(0.02*C21,0)</f>
        <v>0.01</v>
      </c>
      <c r="C21" s="45">
        <v>0.5</v>
      </c>
      <c r="D21" s="16">
        <f>_xlfn.IFERROR(0.28*E21,0)</f>
        <v>0.0</v>
      </c>
      <c r="E21" s="45">
        <v>0.0</v>
      </c>
      <c r="F21" s="16">
        <f>_xlfn.IFERROR(0.4*G21,0)</f>
        <v>0.0</v>
      </c>
      <c r="G21" s="15">
        <v>0.0</v>
      </c>
      <c r="H21" s="15">
        <v>0.0</v>
      </c>
      <c r="I21" s="17">
        <f>SUM(B21,D21,F21,H21)</f>
        <v>0.01</v>
      </c>
      <c r="J21" s="18"/>
      <c r="K21" s="46" t="s">
        <v>55</v>
      </c>
    </row>
    <row r="22" spans="8:8" ht="15.0" customHeight="1">
      <c r="A22" s="13"/>
      <c r="B22" s="16">
        <f t="shared" si="6" ref="B22">_xlfn.IFERROR(0.02*C22,0)</f>
        <v>0.0</v>
      </c>
      <c r="C22" s="45">
        <v>0.0</v>
      </c>
      <c r="D22" s="16">
        <f t="shared" si="7" ref="D22">_xlfn.IFERROR(0.28*E22,0)</f>
        <v>0.0</v>
      </c>
      <c r="E22" s="45"/>
      <c r="F22" s="16">
        <f t="shared" si="8" ref="F22">_xlfn.IFERROR(0.4*G22,0)</f>
        <v>0.0</v>
      </c>
      <c r="G22" s="15">
        <v>0.0</v>
      </c>
      <c r="H22" s="15">
        <v>0.0</v>
      </c>
      <c r="I22" s="17">
        <f>SUM(B22,D22,F22,H22)</f>
        <v>0.0</v>
      </c>
      <c r="J22" s="18"/>
      <c r="K22" s="47"/>
    </row>
    <row r="23" spans="8:8" ht="15.75">
      <c r="A23" s="48"/>
      <c r="B23" s="49"/>
      <c r="C23" s="49"/>
      <c r="D23" s="49"/>
      <c r="E23" s="50" t="s">
        <v>22</v>
      </c>
      <c r="F23" s="50"/>
      <c r="G23" s="50"/>
      <c r="H23" s="49"/>
      <c r="I23" s="51">
        <f>SUM(I21:I22)</f>
        <v>0.01</v>
      </c>
      <c r="J23" s="28"/>
      <c r="K23" s="52"/>
    </row>
    <row r="24" spans="8:8" ht="60.75">
      <c r="A24" s="8" t="s">
        <v>56</v>
      </c>
      <c r="B24" s="53" t="s">
        <v>61</v>
      </c>
      <c r="C24" s="53" t="s">
        <v>57</v>
      </c>
      <c r="D24" s="54"/>
      <c r="E24" s="53" t="s">
        <v>62</v>
      </c>
      <c r="F24" s="55" t="s">
        <v>57</v>
      </c>
      <c r="G24" s="56"/>
      <c r="H24" s="53" t="s">
        <v>58</v>
      </c>
      <c r="I24" s="57"/>
      <c r="J24" s="28"/>
      <c r="K24" s="58" t="s">
        <v>60</v>
      </c>
    </row>
    <row r="25" spans="8:8" ht="16.55">
      <c r="A25" s="13"/>
      <c r="B25" s="59">
        <f>_xlfn.IFERROR(C25*0.05,0)</f>
        <v>0.0</v>
      </c>
      <c r="C25" s="15"/>
      <c r="D25" s="15"/>
      <c r="E25" s="60">
        <f>_xlfn.IFERROR(F25*0.07,0)</f>
        <v>0.0</v>
      </c>
      <c r="F25" s="61"/>
      <c r="G25" s="61"/>
      <c r="H25" s="62"/>
      <c r="I25" s="63">
        <f>_xlfn.IFERROR(B25+E25+H25,0)</f>
        <v>0.0</v>
      </c>
      <c r="J25" s="28"/>
      <c r="K25" s="52"/>
    </row>
    <row r="26" spans="8:8">
      <c r="A26" s="13"/>
      <c r="B26" s="59">
        <f t="shared" si="9" ref="B26:B27">_xlfn.IFERROR(C26*0.05,0)</f>
        <v>0.0</v>
      </c>
      <c r="C26" s="15"/>
      <c r="D26" s="15"/>
      <c r="E26" s="60">
        <f t="shared" si="10" ref="E26:E27">_xlfn.IFERROR(F26*0.07,0)</f>
        <v>0.0</v>
      </c>
      <c r="F26" s="61"/>
      <c r="G26" s="61"/>
      <c r="H26" s="62"/>
      <c r="I26" s="63">
        <f t="shared" si="11" ref="I26:I27">_xlfn.IFERROR(B26+E26+H26,0)</f>
        <v>0.0</v>
      </c>
      <c r="J26" s="28"/>
      <c r="K26" s="52"/>
    </row>
    <row r="27" spans="8:8">
      <c r="A27" s="13"/>
      <c r="B27" s="59">
        <f t="shared" si="9"/>
        <v>0.0</v>
      </c>
      <c r="C27" s="15"/>
      <c r="D27" s="15"/>
      <c r="E27" s="60">
        <f t="shared" si="10"/>
        <v>0.0</v>
      </c>
      <c r="F27" s="61"/>
      <c r="G27" s="61"/>
      <c r="H27" s="62"/>
      <c r="I27" s="63">
        <f t="shared" si="11"/>
        <v>0.0</v>
      </c>
      <c r="J27" s="28"/>
      <c r="K27" s="52"/>
    </row>
    <row r="28" spans="8:8" ht="15.75">
      <c r="A28" s="22"/>
      <c r="B28" s="64"/>
      <c r="C28" s="64"/>
      <c r="D28" s="64"/>
      <c r="E28" s="65" t="s">
        <v>59</v>
      </c>
      <c r="F28" s="66"/>
      <c r="G28" s="67"/>
      <c r="H28" s="68"/>
      <c r="I28" s="27">
        <f>SUM(I25:I27)</f>
        <v>0.0</v>
      </c>
      <c r="J28" s="28"/>
      <c r="K28" s="52"/>
    </row>
    <row r="29" spans="8:8" ht="49.5" customHeight="1">
      <c r="A29" s="69" t="s">
        <v>25</v>
      </c>
      <c r="B29" s="70" t="s">
        <v>23</v>
      </c>
      <c r="C29" s="71" t="s">
        <v>26</v>
      </c>
      <c r="D29" s="72"/>
      <c r="E29" s="72"/>
      <c r="F29" s="72"/>
      <c r="G29" s="72"/>
      <c r="H29" s="73"/>
      <c r="I29" s="74" t="s">
        <v>11</v>
      </c>
      <c r="J29" s="11"/>
      <c r="K29" s="44"/>
    </row>
    <row r="30" spans="8:8" ht="15.0" customHeight="1">
      <c r="A30" s="13"/>
      <c r="B30" s="15"/>
      <c r="C30" s="75"/>
      <c r="D30" s="76"/>
      <c r="E30" s="76"/>
      <c r="F30" s="76"/>
      <c r="G30" s="76"/>
      <c r="H30" s="77"/>
      <c r="I30" s="17">
        <f>_xlfn.IFERROR(B30,0)</f>
        <v>0.0</v>
      </c>
      <c r="J30" s="18"/>
      <c r="K30" s="44"/>
    </row>
    <row r="31" spans="8:8" ht="15.0" customHeight="1">
      <c r="A31" s="13"/>
      <c r="B31" s="15"/>
      <c r="C31" s="78"/>
      <c r="D31" s="79"/>
      <c r="E31" s="79"/>
      <c r="F31" s="79"/>
      <c r="G31" s="79"/>
      <c r="H31" s="80"/>
      <c r="I31" s="17">
        <f t="shared" si="12" ref="I31:I33">_xlfn.IFERROR(B31,0)</f>
        <v>0.0</v>
      </c>
      <c r="J31" s="18"/>
      <c r="K31" s="44"/>
    </row>
    <row r="32" spans="8:8">
      <c r="A32" s="13"/>
      <c r="B32" s="15"/>
      <c r="C32" s="78"/>
      <c r="D32" s="79"/>
      <c r="E32" s="79"/>
      <c r="F32" s="79"/>
      <c r="G32" s="79"/>
      <c r="H32" s="80"/>
      <c r="I32" s="17">
        <f t="shared" si="12"/>
        <v>0.0</v>
      </c>
      <c r="J32" s="18"/>
      <c r="K32" s="44"/>
    </row>
    <row r="33" spans="8:8">
      <c r="A33" s="13"/>
      <c r="B33" s="15"/>
      <c r="C33" s="75"/>
      <c r="D33" s="76"/>
      <c r="E33" s="76"/>
      <c r="F33" s="76"/>
      <c r="G33" s="76"/>
      <c r="H33" s="77"/>
      <c r="I33" s="17">
        <f t="shared" si="12"/>
        <v>0.0</v>
      </c>
      <c r="J33" s="18"/>
      <c r="K33" s="44"/>
    </row>
    <row r="34" spans="8:8" ht="15.75">
      <c r="A34" s="22"/>
      <c r="B34" s="23"/>
      <c r="C34" s="23"/>
      <c r="D34" s="23"/>
      <c r="E34" s="24" t="s">
        <v>24</v>
      </c>
      <c r="F34" s="24"/>
      <c r="G34" s="24"/>
      <c r="H34" s="23"/>
      <c r="I34" s="27">
        <f>SUM(I30:I33)</f>
        <v>0.0</v>
      </c>
      <c r="J34" s="28"/>
      <c r="K34" s="44"/>
    </row>
    <row r="35" spans="8:8" s="7" ht="60.75" customFormat="1">
      <c r="A35" s="8" t="s">
        <v>27</v>
      </c>
      <c r="B35" s="9" t="s">
        <v>28</v>
      </c>
      <c r="C35" s="9" t="s">
        <v>29</v>
      </c>
      <c r="D35" s="9" t="s">
        <v>32</v>
      </c>
      <c r="E35" s="9" t="s">
        <v>30</v>
      </c>
      <c r="F35" s="9"/>
      <c r="G35" s="81" t="s">
        <v>31</v>
      </c>
      <c r="H35" s="81"/>
      <c r="I35" s="10" t="s">
        <v>11</v>
      </c>
      <c r="J35" s="11"/>
      <c r="K35" s="44"/>
    </row>
    <row r="36" spans="8:8" ht="16.55">
      <c r="A36" s="13" t="s">
        <v>83</v>
      </c>
      <c r="B36" s="15">
        <v>6.25</v>
      </c>
      <c r="C36" s="15">
        <v>24.0</v>
      </c>
      <c r="D36" s="15">
        <v>0.5</v>
      </c>
      <c r="E36" s="16">
        <f>_xlfn.IFERROR(B36/C36,0)</f>
        <v>0.2604166666666667</v>
      </c>
      <c r="F36" s="15"/>
      <c r="G36" s="82">
        <v>0.0</v>
      </c>
      <c r="H36" s="82"/>
      <c r="I36" s="17">
        <f>_xlfn.IFERROR((D36*E36)+(G36),0)</f>
        <v>0.13020833333333334</v>
      </c>
      <c r="J36" s="18"/>
      <c r="K36" s="83"/>
    </row>
    <row r="37" spans="8:8" ht="16.55">
      <c r="A37" s="13" t="s">
        <v>82</v>
      </c>
      <c r="B37" s="15">
        <v>2.99</v>
      </c>
      <c r="C37" s="15">
        <v>90.0</v>
      </c>
      <c r="D37" s="15">
        <v>3.0</v>
      </c>
      <c r="E37" s="16">
        <f t="shared" si="13" ref="E37:E39">_xlfn.IFERROR(B37/C37,0)</f>
        <v>0.03322222222222222</v>
      </c>
      <c r="F37" s="14"/>
      <c r="G37" s="82">
        <v>0.0</v>
      </c>
      <c r="H37" s="82"/>
      <c r="I37" s="17">
        <f t="shared" si="14" ref="I37:I39">_xlfn.IFERROR((D37*E37)+(G37),0)</f>
        <v>0.09966666666666667</v>
      </c>
      <c r="J37" s="18"/>
      <c r="K37" s="83"/>
    </row>
    <row r="38" spans="8:8">
      <c r="A38" s="13"/>
      <c r="B38" s="15"/>
      <c r="C38" s="15"/>
      <c r="D38" s="15"/>
      <c r="E38" s="16">
        <f t="shared" si="13"/>
        <v>0.0</v>
      </c>
      <c r="F38" s="14"/>
      <c r="G38" s="82">
        <v>0.0</v>
      </c>
      <c r="H38" s="82"/>
      <c r="I38" s="17">
        <f t="shared" si="14"/>
        <v>0.0</v>
      </c>
      <c r="J38" s="18"/>
      <c r="K38" s="83"/>
    </row>
    <row r="39" spans="8:8">
      <c r="A39" s="13"/>
      <c r="B39" s="15"/>
      <c r="C39" s="15"/>
      <c r="D39" s="15"/>
      <c r="E39" s="16">
        <f t="shared" si="13"/>
        <v>0.0</v>
      </c>
      <c r="F39" s="14"/>
      <c r="G39" s="82">
        <v>0.0</v>
      </c>
      <c r="H39" s="82"/>
      <c r="I39" s="17">
        <f t="shared" si="14"/>
        <v>0.0</v>
      </c>
      <c r="J39" s="18"/>
      <c r="K39" s="83"/>
    </row>
    <row r="40" spans="8:8" ht="15.75">
      <c r="A40" s="22"/>
      <c r="B40" s="23"/>
      <c r="C40" s="23"/>
      <c r="D40" s="23"/>
      <c r="E40" s="24" t="s">
        <v>33</v>
      </c>
      <c r="F40" s="24"/>
      <c r="G40" s="24"/>
      <c r="H40" s="23"/>
      <c r="I40" s="27">
        <f>SUM(I36:I39)</f>
        <v>0.229875</v>
      </c>
      <c r="J40" s="28"/>
      <c r="K40" s="83"/>
    </row>
    <row r="41" spans="8:8" s="7" ht="60.75" customFormat="1">
      <c r="A41" s="8" t="s">
        <v>38</v>
      </c>
      <c r="B41" s="9" t="s">
        <v>34</v>
      </c>
      <c r="C41" s="9" t="s">
        <v>35</v>
      </c>
      <c r="D41" s="9" t="s">
        <v>36</v>
      </c>
      <c r="E41" s="9" t="s">
        <v>51</v>
      </c>
      <c r="F41" s="9" t="s">
        <v>37</v>
      </c>
      <c r="G41" s="9" t="s">
        <v>32</v>
      </c>
      <c r="H41" s="9"/>
      <c r="I41" s="10" t="s">
        <v>11</v>
      </c>
      <c r="J41" s="11"/>
      <c r="K41" s="37"/>
    </row>
    <row r="42" spans="8:8">
      <c r="A42" s="13" t="s">
        <v>70</v>
      </c>
      <c r="B42" s="15">
        <v>6.99</v>
      </c>
      <c r="C42" s="15">
        <v>500.0</v>
      </c>
      <c r="D42" s="16">
        <f>_xlfn.IFERROR(B42/C42,0)</f>
        <v>0.013980000000000001</v>
      </c>
      <c r="E42" s="45">
        <v>0.01</v>
      </c>
      <c r="F42" s="16">
        <f>_xlfn.IFERROR(D42/E42,0)</f>
        <v>1.3980000000000001</v>
      </c>
      <c r="G42" s="45">
        <v>1.0</v>
      </c>
      <c r="H42" s="15"/>
      <c r="I42" s="17">
        <f>_xlfn.IFERROR(G42*F42,0)</f>
        <v>1.3980000000000001</v>
      </c>
      <c r="J42" s="18"/>
      <c r="K42" s="12" t="s">
        <v>50</v>
      </c>
    </row>
    <row r="43" spans="8:8" ht="16.55">
      <c r="A43" s="13"/>
      <c r="B43" s="15"/>
      <c r="C43" s="15"/>
      <c r="D43" s="16">
        <f t="shared" si="15" ref="D43:D44">_xlfn.IFERROR(B43/C43,0)</f>
        <v>0.0</v>
      </c>
      <c r="E43" s="45"/>
      <c r="F43" s="16">
        <f t="shared" si="16" ref="F43:F44">_xlfn.IFERROR(D43/E43,0)</f>
        <v>0.0</v>
      </c>
      <c r="G43" s="45"/>
      <c r="H43" s="15"/>
      <c r="I43" s="17">
        <f t="shared" si="17" ref="I43:I44">_xlfn.IFERROR(G43*F43,0)</f>
        <v>0.0</v>
      </c>
      <c r="J43" s="18"/>
      <c r="K43" s="19"/>
    </row>
    <row r="44" spans="8:8" ht="16.55">
      <c r="A44" s="13"/>
      <c r="B44" s="15"/>
      <c r="C44" s="15"/>
      <c r="D44" s="16">
        <f t="shared" si="15"/>
        <v>0.0</v>
      </c>
      <c r="E44" s="45"/>
      <c r="F44" s="16">
        <f t="shared" si="16"/>
        <v>0.0</v>
      </c>
      <c r="G44" s="45"/>
      <c r="H44" s="15"/>
      <c r="I44" s="17">
        <f t="shared" si="17"/>
        <v>0.0</v>
      </c>
      <c r="J44" s="18"/>
      <c r="K44" s="20"/>
    </row>
    <row r="45" spans="8:8" ht="15.75">
      <c r="A45" s="22"/>
      <c r="B45" s="23"/>
      <c r="C45" s="23"/>
      <c r="D45" s="84"/>
      <c r="E45" s="85" t="s">
        <v>39</v>
      </c>
      <c r="F45" s="85"/>
      <c r="G45" s="85"/>
      <c r="H45" s="23"/>
      <c r="I45" s="27">
        <f>SUM(I42:I44)</f>
        <v>1.3980000000000001</v>
      </c>
      <c r="J45" s="28"/>
      <c r="K45" s="37"/>
    </row>
    <row r="46" spans="8:8" ht="16.5">
      <c r="K46" s="37"/>
    </row>
    <row r="47" spans="8:8" ht="22.5" customHeight="1">
      <c r="A47" s="86" t="s">
        <v>44</v>
      </c>
      <c r="B47" s="87"/>
      <c r="C47" s="87"/>
      <c r="D47" s="88"/>
      <c r="E47" s="89"/>
      <c r="F47" s="90" t="s">
        <v>40</v>
      </c>
      <c r="G47" s="91"/>
      <c r="H47" s="54"/>
      <c r="I47" s="92">
        <f>SUM(I28,I45,I40,I34,I23,I19,I14,I9)</f>
        <v>7.066244500000001</v>
      </c>
      <c r="J47" s="93"/>
      <c r="K47" s="94"/>
      <c r="L47" s="95"/>
    </row>
    <row r="48" spans="8:8" ht="23.25" customHeight="1">
      <c r="A48" s="96"/>
      <c r="B48" s="97"/>
      <c r="C48" s="97"/>
      <c r="D48" s="98"/>
      <c r="E48" s="99"/>
      <c r="F48" s="100" t="s">
        <v>41</v>
      </c>
      <c r="G48" s="101"/>
      <c r="H48" s="102"/>
      <c r="I48" s="103">
        <v>13.0</v>
      </c>
      <c r="J48" s="104"/>
    </row>
    <row r="49" spans="8:8" ht="21.75" customHeight="1">
      <c r="A49" s="96"/>
      <c r="B49" s="97"/>
      <c r="C49" s="97"/>
      <c r="D49" s="98"/>
      <c r="E49" s="99"/>
      <c r="F49" s="100" t="s">
        <v>42</v>
      </c>
      <c r="G49" s="101"/>
      <c r="H49" s="102"/>
      <c r="I49" s="105">
        <f>_xlfn.IFERROR((I48*0.13)+(I48),0)</f>
        <v>14.69</v>
      </c>
      <c r="J49" s="104"/>
    </row>
    <row r="50" spans="8:8" ht="24.0" customHeight="1">
      <c r="A50" s="96"/>
      <c r="B50" s="97"/>
      <c r="C50" s="97"/>
      <c r="D50" s="98"/>
      <c r="E50" s="99"/>
      <c r="F50" s="100" t="s">
        <v>43</v>
      </c>
      <c r="G50" s="101"/>
      <c r="H50" s="102"/>
      <c r="I50" s="105">
        <f>_xlfn.IFERROR(I47/I48,0)</f>
        <v>0.5435572692307693</v>
      </c>
      <c r="J50" s="104"/>
    </row>
    <row r="51" spans="8:8" ht="23.25" customHeight="1">
      <c r="A51" s="96"/>
      <c r="B51" s="97"/>
      <c r="C51" s="97"/>
      <c r="D51" s="98"/>
      <c r="E51" s="99"/>
      <c r="F51" s="100" t="s">
        <v>46</v>
      </c>
      <c r="G51" s="101"/>
      <c r="H51" s="102"/>
      <c r="I51" s="105">
        <f>_xlfn.IFERROR((I48-I47)/(I48),0)</f>
        <v>0.4564427307692307</v>
      </c>
      <c r="J51" s="104"/>
    </row>
    <row r="52" spans="8:8" ht="21.0" customHeight="1">
      <c r="A52" s="106"/>
      <c r="B52" s="107"/>
      <c r="C52" s="107"/>
      <c r="D52" s="108"/>
      <c r="E52" s="99"/>
      <c r="F52" s="109" t="s">
        <v>45</v>
      </c>
      <c r="G52" s="110"/>
      <c r="H52" s="111"/>
      <c r="I52" s="112">
        <f>_xlfn.IFERROR(I48-I47,0)</f>
        <v>5.933755499999999</v>
      </c>
      <c r="J52" s="104"/>
    </row>
    <row r="53" spans="8:8" ht="15.75"/>
    <row r="54" spans="8:8" ht="74.25" customHeight="1">
      <c r="A54" s="113" t="s">
        <v>53</v>
      </c>
      <c r="B54" s="114"/>
      <c r="C54" s="114"/>
      <c r="D54" s="114"/>
      <c r="E54" s="114"/>
      <c r="F54" s="114"/>
      <c r="G54" s="114"/>
      <c r="H54" s="114"/>
      <c r="I54" s="114"/>
      <c r="J54" s="114"/>
      <c r="K54" s="115"/>
    </row>
    <row r="56" spans="8:8" ht="71.25" customHeight="1">
      <c r="A56" s="116" t="s">
        <v>54</v>
      </c>
      <c r="B56" s="117"/>
      <c r="C56" s="117"/>
      <c r="D56" s="117"/>
      <c r="E56" s="117"/>
      <c r="F56" s="117"/>
      <c r="G56" s="117"/>
      <c r="H56" s="117"/>
      <c r="I56" s="117"/>
      <c r="J56" s="117"/>
      <c r="K56" s="118"/>
    </row>
  </sheetData>
  <sheetProtection algorithmName="SHA-512" hashValue="oWZ9ZvdRWwftN1OpCaxWj7NetaVDBOekrEvHruJfYbtHxWA57TM/ICmKTwdZQ2eUpqVtqni1Q2O9eKZwTu7OBA==" saltValue="Jhj9W2fj+Kk/6ckl/cUtEg==" spinCount="100000" sheet="1" objects="1" scenarios="1"/>
  <mergeCells count="34">
    <mergeCell ref="E14:G14"/>
    <mergeCell ref="F52:G52"/>
    <mergeCell ref="C33:H33"/>
    <mergeCell ref="E9:G9"/>
    <mergeCell ref="A1:I2"/>
    <mergeCell ref="K3:K7"/>
    <mergeCell ref="K15:K19"/>
    <mergeCell ref="K21:K22"/>
    <mergeCell ref="A54:K54"/>
    <mergeCell ref="E19:G19"/>
    <mergeCell ref="K42:K44"/>
    <mergeCell ref="E28:G28"/>
    <mergeCell ref="E48:E52"/>
    <mergeCell ref="C31:H31"/>
    <mergeCell ref="C29:H29"/>
    <mergeCell ref="A56:K56"/>
    <mergeCell ref="K36:K40"/>
    <mergeCell ref="A47:D52"/>
    <mergeCell ref="E34:G34"/>
    <mergeCell ref="G36:H36"/>
    <mergeCell ref="C30:H30"/>
    <mergeCell ref="F51:G51"/>
    <mergeCell ref="F47:G47"/>
    <mergeCell ref="E45:G45"/>
    <mergeCell ref="F50:G50"/>
    <mergeCell ref="G38:H38"/>
    <mergeCell ref="G35:H35"/>
    <mergeCell ref="E23:G23"/>
    <mergeCell ref="C32:H32"/>
    <mergeCell ref="F49:G49"/>
    <mergeCell ref="F48:G48"/>
    <mergeCell ref="G39:H39"/>
    <mergeCell ref="E40:G40"/>
    <mergeCell ref="G37:H37"/>
  </mergeCells>
  <pageMargins left="1.3" right="0.7" top="0.75" bottom="0.75" header="0.3" footer="0.3"/>
  <pageSetup paperSize="9" scale="70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Windows User</dc:creator>
  <cp:lastModifiedBy>ADMIN</cp:lastModifiedBy>
  <dcterms:created xsi:type="dcterms:W3CDTF">2020-03-26T13:14:02Z</dcterms:created>
  <dcterms:modified xsi:type="dcterms:W3CDTF">2021-04-22T05:39:34Z</dcterms:modified>
</cp:coreProperties>
</file>